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mhouten.sharepoint.com/sites/RAZU/Bedrijfsvoering/Bestuursvergaderingen/RHC_2018/Bestuursvergadering_juli_2018/"/>
    </mc:Choice>
  </mc:AlternateContent>
  <xr:revisionPtr revIDLastSave="4" documentId="8_{DA499F67-0332-4C22-8DF9-095B3070CEF6}" xr6:coauthVersionLast="47" xr6:coauthVersionMax="47" xr10:uidLastSave="{38A8FAF1-1095-4FDD-8241-83AA848D21E9}"/>
  <bookViews>
    <workbookView xWindow="-98" yWindow="-98" windowWidth="20715" windowHeight="13875" xr2:uid="{00000000-000D-0000-FFFF-FFFF00000000}"/>
  </bookViews>
  <sheets>
    <sheet name="Blad1" sheetId="1" r:id="rId1"/>
    <sheet name="Blad2" sheetId="2" r:id="rId2"/>
    <sheet name="Blad3" sheetId="3" r:id="rId3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8" i="1"/>
  <c r="G7" i="1"/>
  <c r="E22" i="1"/>
  <c r="E23" i="1"/>
  <c r="E21" i="1"/>
  <c r="B20" i="1"/>
  <c r="B23" i="1"/>
  <c r="T40" i="1"/>
  <c r="B22" i="1"/>
  <c r="S40" i="1"/>
  <c r="B21" i="1"/>
  <c r="R40" i="1"/>
  <c r="T39" i="1"/>
  <c r="S39" i="1"/>
  <c r="R39" i="1"/>
  <c r="T38" i="1"/>
  <c r="S38" i="1"/>
  <c r="R38" i="1"/>
  <c r="T52" i="1"/>
  <c r="S52" i="1"/>
  <c r="R52" i="1"/>
  <c r="T51" i="1"/>
  <c r="S51" i="1"/>
  <c r="R51" i="1"/>
  <c r="T50" i="1"/>
  <c r="S50" i="1"/>
  <c r="R50" i="1"/>
  <c r="T48" i="1"/>
  <c r="S48" i="1"/>
  <c r="R48" i="1"/>
  <c r="T47" i="1"/>
  <c r="S47" i="1"/>
  <c r="R47" i="1"/>
  <c r="T46" i="1"/>
  <c r="S46" i="1"/>
  <c r="R46" i="1"/>
  <c r="T44" i="1"/>
  <c r="T43" i="1"/>
  <c r="T42" i="1"/>
  <c r="S44" i="1"/>
  <c r="R44" i="1"/>
  <c r="S43" i="1"/>
  <c r="R43" i="1"/>
  <c r="S42" i="1"/>
  <c r="R42" i="1"/>
  <c r="Q52" i="1"/>
  <c r="P52" i="1"/>
  <c r="Q51" i="1"/>
  <c r="P51" i="1"/>
  <c r="Q50" i="1"/>
  <c r="P50" i="1"/>
  <c r="Q48" i="1"/>
  <c r="P48" i="1"/>
  <c r="Q47" i="1"/>
  <c r="P47" i="1"/>
  <c r="P46" i="1"/>
  <c r="Q46" i="1"/>
  <c r="Q44" i="1"/>
  <c r="P44" i="1"/>
  <c r="Q43" i="1"/>
  <c r="P43" i="1"/>
  <c r="Q42" i="1"/>
  <c r="P42" i="1"/>
  <c r="Q40" i="1"/>
  <c r="P40" i="1"/>
  <c r="Q39" i="1"/>
  <c r="Q38" i="1"/>
  <c r="P39" i="1"/>
  <c r="P38" i="1"/>
  <c r="M42" i="1"/>
  <c r="M43" i="1"/>
  <c r="N51" i="1"/>
  <c r="N50" i="1"/>
  <c r="N47" i="1"/>
  <c r="N46" i="1"/>
  <c r="N43" i="1"/>
  <c r="N42" i="1"/>
  <c r="N39" i="1"/>
  <c r="N38" i="1"/>
  <c r="E48" i="1"/>
  <c r="M52" i="1"/>
  <c r="M51" i="1"/>
  <c r="M50" i="1"/>
  <c r="M48" i="1"/>
  <c r="M47" i="1"/>
  <c r="M46" i="1"/>
  <c r="M44" i="1"/>
  <c r="M40" i="1"/>
  <c r="M39" i="1"/>
  <c r="M38" i="1"/>
  <c r="L52" i="1"/>
  <c r="L51" i="1"/>
  <c r="L50" i="1"/>
  <c r="L48" i="1"/>
  <c r="L47" i="1"/>
  <c r="L46" i="1"/>
  <c r="L44" i="1"/>
  <c r="L43" i="1"/>
  <c r="L42" i="1"/>
  <c r="L40" i="1"/>
  <c r="L39" i="1"/>
  <c r="L38" i="1"/>
  <c r="K52" i="1"/>
  <c r="K51" i="1"/>
  <c r="K50" i="1"/>
  <c r="K48" i="1"/>
  <c r="K47" i="1"/>
  <c r="K46" i="1"/>
  <c r="K44" i="1"/>
  <c r="K43" i="1"/>
  <c r="K42" i="1"/>
  <c r="K40" i="1"/>
  <c r="K39" i="1"/>
  <c r="K38" i="1"/>
  <c r="J52" i="1"/>
  <c r="J51" i="1"/>
  <c r="J50" i="1"/>
  <c r="J48" i="1"/>
  <c r="J47" i="1"/>
  <c r="J46" i="1"/>
  <c r="J44" i="1"/>
  <c r="J43" i="1"/>
  <c r="J42" i="1"/>
  <c r="J40" i="1"/>
  <c r="J39" i="1"/>
  <c r="J38" i="1"/>
  <c r="I52" i="1"/>
  <c r="I51" i="1"/>
  <c r="I50" i="1"/>
  <c r="I48" i="1"/>
  <c r="I47" i="1"/>
  <c r="I46" i="1"/>
  <c r="I44" i="1"/>
  <c r="I43" i="1"/>
  <c r="I42" i="1"/>
  <c r="I40" i="1"/>
  <c r="I39" i="1"/>
  <c r="I38" i="1"/>
  <c r="H52" i="1"/>
  <c r="H50" i="1"/>
  <c r="H51" i="1"/>
  <c r="H48" i="1"/>
  <c r="H47" i="1"/>
  <c r="H46" i="1"/>
  <c r="H44" i="1"/>
  <c r="H43" i="1"/>
  <c r="H42" i="1"/>
  <c r="H40" i="1"/>
  <c r="H39" i="1"/>
  <c r="H38" i="1"/>
  <c r="G52" i="1"/>
  <c r="G51" i="1"/>
  <c r="G50" i="1"/>
  <c r="G48" i="1"/>
  <c r="G47" i="1"/>
  <c r="G46" i="1"/>
  <c r="G44" i="1"/>
  <c r="G43" i="1"/>
  <c r="G42" i="1"/>
  <c r="G40" i="1"/>
  <c r="G39" i="1"/>
  <c r="G38" i="1"/>
  <c r="F52" i="1"/>
  <c r="F51" i="1"/>
  <c r="F50" i="1"/>
  <c r="F48" i="1"/>
  <c r="F47" i="1"/>
  <c r="F46" i="1"/>
  <c r="F44" i="1"/>
  <c r="F43" i="1"/>
  <c r="F42" i="1"/>
  <c r="F40" i="1"/>
  <c r="F39" i="1"/>
  <c r="F38" i="1"/>
  <c r="E52" i="1"/>
  <c r="E51" i="1"/>
  <c r="E50" i="1"/>
  <c r="E47" i="1"/>
  <c r="E46" i="1"/>
  <c r="E44" i="1"/>
  <c r="E43" i="1"/>
  <c r="E42" i="1"/>
  <c r="E40" i="1"/>
  <c r="E39" i="1"/>
  <c r="E38" i="1"/>
  <c r="D52" i="1"/>
  <c r="D51" i="1"/>
  <c r="D50" i="1"/>
  <c r="D48" i="1"/>
  <c r="D47" i="1"/>
  <c r="D46" i="1"/>
  <c r="D44" i="1"/>
  <c r="D43" i="1"/>
  <c r="D42" i="1"/>
  <c r="D40" i="1"/>
  <c r="D39" i="1"/>
  <c r="D38" i="1"/>
  <c r="C52" i="1"/>
  <c r="C51" i="1"/>
  <c r="C50" i="1"/>
  <c r="C48" i="1"/>
  <c r="C47" i="1"/>
  <c r="C46" i="1"/>
  <c r="C44" i="1"/>
  <c r="C43" i="1"/>
  <c r="C42" i="1"/>
  <c r="C40" i="1"/>
  <c r="C39" i="1"/>
  <c r="C38" i="1"/>
  <c r="B52" i="1"/>
  <c r="B51" i="1"/>
  <c r="B50" i="1"/>
  <c r="B48" i="1"/>
  <c r="B47" i="1"/>
  <c r="B46" i="1"/>
  <c r="B44" i="1"/>
  <c r="B43" i="1"/>
  <c r="B42" i="1"/>
  <c r="B40" i="1"/>
  <c r="B39" i="1"/>
  <c r="B38" i="1"/>
  <c r="N52" i="1"/>
  <c r="N40" i="1"/>
  <c r="N48" i="1"/>
  <c r="N44" i="1"/>
</calcChain>
</file>

<file path=xl/sharedStrings.xml><?xml version="1.0" encoding="utf-8"?>
<sst xmlns="http://schemas.openxmlformats.org/spreadsheetml/2006/main" count="97" uniqueCount="63">
  <si>
    <t>Bijlage 2A</t>
  </si>
  <si>
    <t>Vergelijking Regionale Archiefdiensten 2016</t>
  </si>
  <si>
    <t>Archiefdienst</t>
  </si>
  <si>
    <t>Begroting 2016</t>
  </si>
  <si>
    <t>Aantal FTE</t>
  </si>
  <si>
    <t>Aantal meters</t>
  </si>
  <si>
    <t>Aantal inwoners</t>
  </si>
  <si>
    <t>RA West-Brabant</t>
  </si>
  <si>
    <t>RHC Rijnstreek</t>
  </si>
  <si>
    <t>RA Alkmaar</t>
  </si>
  <si>
    <t>SA Langstraat Heusden</t>
  </si>
  <si>
    <t>Westfries Archief</t>
  </si>
  <si>
    <t>RA Rivierenland</t>
  </si>
  <si>
    <t>Waterlands Archief</t>
  </si>
  <si>
    <t>SA Het Groene Hart</t>
  </si>
  <si>
    <t>RHC Vecht en Venen</t>
  </si>
  <si>
    <t>EC Achterhoek Liemers</t>
  </si>
  <si>
    <t>Archief Eemland</t>
  </si>
  <si>
    <t>RHC Zuidoost Utrecht nu</t>
  </si>
  <si>
    <t xml:space="preserve">RHC ZOU nu met Vijfheerenlanden </t>
  </si>
  <si>
    <t>RHC ZOU nu zonder Vijheerenlanden</t>
  </si>
  <si>
    <t>RHC ZOU nu met 2,0 fte extra fte en extra budget</t>
  </si>
  <si>
    <t xml:space="preserve">RHC ZOU met Vijfheerenlanden met 2,0 extra fte en extra budget </t>
  </si>
  <si>
    <t>RHC ZOU zonder Vijfheerenlanden met 2,0 extra fte en extra budget</t>
  </si>
  <si>
    <t>Variabelen scenario's</t>
  </si>
  <si>
    <t>Inwonertal Vianen 2016 = 19.596</t>
  </si>
  <si>
    <t>Inwonertal Leerdam en Zederik = 33.000</t>
  </si>
  <si>
    <t>Bijdrage Vianen begroting RHC = 70.000 euro</t>
  </si>
  <si>
    <t>Omvang archieven en collecties Vianen = 530 m1</t>
  </si>
  <si>
    <t>Extra bijdrage Leerdam Zederik bij toetreding = 100.000</t>
  </si>
  <si>
    <t>Extra archief Leerdam Zederik bij toetreding = 1.100 m1</t>
  </si>
  <si>
    <t>Extra kosten 2 fte S10/11 = 170.000</t>
  </si>
  <si>
    <t xml:space="preserve">scenario 1 </t>
  </si>
  <si>
    <t>scenario 2</t>
  </si>
  <si>
    <t>scenario 3</t>
  </si>
  <si>
    <t>scenario 4</t>
  </si>
  <si>
    <t>scenario 5</t>
  </si>
  <si>
    <t xml:space="preserve">scenario 6 </t>
  </si>
  <si>
    <t>Soort</t>
  </si>
  <si>
    <t>RAWB</t>
  </si>
  <si>
    <t>SA Langstraat</t>
  </si>
  <si>
    <t>SA Groene Hart</t>
  </si>
  <si>
    <t>EC Achterhoek</t>
  </si>
  <si>
    <t>Gemiddeld</t>
  </si>
  <si>
    <t>Gecorrigeerd gemiddelde*</t>
  </si>
  <si>
    <t>RHC ZOU nu</t>
  </si>
  <si>
    <t>RHC ZOU met extra fte + budget</t>
  </si>
  <si>
    <t>met Vijfheerenlanden</t>
  </si>
  <si>
    <t>zonder Vijfheerenlanden</t>
  </si>
  <si>
    <t>huidge deelnemers</t>
  </si>
  <si>
    <t>Begrotingstotalen  Euro/ inwoner</t>
  </si>
  <si>
    <r>
      <t xml:space="preserve">kosten in </t>
    </r>
    <r>
      <rPr>
        <sz val="11"/>
        <color theme="1"/>
        <rFont val="Calibri"/>
        <family val="2"/>
      </rPr>
      <t>€</t>
    </r>
  </si>
  <si>
    <t>Inwoners</t>
  </si>
  <si>
    <t>€ per inwoner</t>
  </si>
  <si>
    <t>Aantal FTE / 10.000 inwoners</t>
  </si>
  <si>
    <t>FTE</t>
  </si>
  <si>
    <t>FTE/10.000 inwoners</t>
  </si>
  <si>
    <t>m1 archief / FTE</t>
  </si>
  <si>
    <t>Meters Archief</t>
  </si>
  <si>
    <t>Meter archief/FTE</t>
  </si>
  <si>
    <t>m1 archief / 1.000 inwoners</t>
  </si>
  <si>
    <t>Meter Archief/1.000 inw.</t>
  </si>
  <si>
    <t>*gecorrigeerd gemiddelde laat hoogste en laagste scores buiten beschouwing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</si>
</sst>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 (Hoofdtekst)_x0000_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3" fontId="1" fillId="0" borderId="0" xfId="0" applyNumberFormat="1" applyFont="1"/>
    <xf numFmtId="0" fontId="3" fillId="0" borderId="0" xfId="0" applyFont="1"/>
    <xf numFmtId="0" fontId="1" fillId="2" borderId="0" xfId="0" applyFont="1" applyFill="1"/>
    <xf numFmtId="0" fontId="0" fillId="2" borderId="0" xfId="0" applyFill="1"/>
    <xf numFmtId="0" fontId="4" fillId="0" borderId="0" xfId="0" applyFont="1" applyAlignment="1">
      <alignment horizontal="center"/>
    </xf>
    <xf numFmtId="0" fontId="5" fillId="2" borderId="0" xfId="0" applyFont="1" applyFill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1" fontId="0" fillId="0" borderId="0" xfId="0" applyNumberFormat="1"/>
    <xf numFmtId="2" fontId="0" fillId="0" borderId="0" xfId="0" applyNumberFormat="1"/>
    <xf numFmtId="2" fontId="5" fillId="0" borderId="0" xfId="0" applyNumberFormat="1" applyFont="1"/>
    <xf numFmtId="0" fontId="0" fillId="0" borderId="0" xfId="0" applyAlignment="1">
      <alignment horizontal="center"/>
    </xf>
    <xf numFmtId="0" fontId="1" fillId="3" borderId="0" xfId="0" applyFont="1" applyFill="1"/>
    <xf numFmtId="0" fontId="0" fillId="3" borderId="0" xfId="0" applyFill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tabSelected="1" zoomScale="88" zoomScaleNormal="100" workbookViewId="0">
      <selection activeCell="G27" sqref="G27"/>
    </sheetView>
  </sheetViews>
  <sheetFormatPr defaultColWidth="8.85546875" defaultRowHeight="14.25"/>
  <cols>
    <col min="1" max="1" width="58" bestFit="1" customWidth="1"/>
    <col min="2" max="2" width="15.5703125" customWidth="1"/>
    <col min="3" max="3" width="12.85546875" bestFit="1" customWidth="1"/>
    <col min="4" max="4" width="12.140625" customWidth="1"/>
    <col min="5" max="5" width="11.85546875" bestFit="1" customWidth="1"/>
    <col min="6" max="6" width="14.42578125" bestFit="1" customWidth="1"/>
    <col min="7" max="7" width="13.7109375" bestFit="1" customWidth="1"/>
    <col min="8" max="8" width="16.28515625" bestFit="1" customWidth="1"/>
    <col min="9" max="9" width="13.140625" bestFit="1" customWidth="1"/>
    <col min="10" max="10" width="17.28515625" bestFit="1" customWidth="1"/>
    <col min="11" max="11" width="12.42578125" bestFit="1" customWidth="1"/>
    <col min="12" max="12" width="13.85546875" bestFit="1" customWidth="1"/>
    <col min="13" max="13" width="20.140625" bestFit="1" customWidth="1"/>
    <col min="14" max="14" width="9.85546875" bestFit="1" customWidth="1"/>
    <col min="15" max="15" width="21.42578125" bestFit="1" customWidth="1"/>
    <col min="16" max="16" width="18.42578125" bestFit="1" customWidth="1"/>
    <col min="17" max="17" width="20.7109375" bestFit="1" customWidth="1"/>
    <col min="18" max="20" width="26.42578125" bestFit="1" customWidth="1"/>
    <col min="21" max="21" width="27.28515625" bestFit="1" customWidth="1"/>
  </cols>
  <sheetData>
    <row r="1" spans="1:7">
      <c r="A1" s="1" t="s">
        <v>0</v>
      </c>
    </row>
    <row r="3" spans="1:7" ht="18">
      <c r="A3" s="4" t="s">
        <v>1</v>
      </c>
    </row>
    <row r="5" spans="1:7" s="1" customFormat="1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</row>
    <row r="6" spans="1:7" s="1" customFormat="1">
      <c r="D6" s="5"/>
    </row>
    <row r="7" spans="1:7">
      <c r="A7" t="s">
        <v>7</v>
      </c>
      <c r="B7" s="2">
        <v>1481514</v>
      </c>
      <c r="C7">
        <v>20.5</v>
      </c>
      <c r="D7" s="2">
        <v>11000</v>
      </c>
      <c r="E7" s="2">
        <v>341245</v>
      </c>
      <c r="G7">
        <f>B7/E7</f>
        <v>4.3414965787044499</v>
      </c>
    </row>
    <row r="8" spans="1:7">
      <c r="A8" t="s">
        <v>8</v>
      </c>
      <c r="B8">
        <v>505780</v>
      </c>
      <c r="C8">
        <v>7.9</v>
      </c>
      <c r="D8" s="2">
        <v>3300</v>
      </c>
      <c r="E8">
        <v>155300</v>
      </c>
      <c r="G8">
        <f t="shared" ref="G8:G18" si="0">B8/E8</f>
        <v>3.2567933032839664</v>
      </c>
    </row>
    <row r="9" spans="1:7">
      <c r="A9" t="s">
        <v>9</v>
      </c>
      <c r="B9">
        <v>2134111</v>
      </c>
      <c r="C9">
        <v>14.7</v>
      </c>
      <c r="D9">
        <v>9000</v>
      </c>
      <c r="E9">
        <v>440085</v>
      </c>
      <c r="G9">
        <f t="shared" si="0"/>
        <v>4.8493154731472332</v>
      </c>
    </row>
    <row r="10" spans="1:7">
      <c r="A10" t="s">
        <v>10</v>
      </c>
      <c r="B10">
        <v>1022681</v>
      </c>
      <c r="C10">
        <v>10</v>
      </c>
      <c r="D10">
        <v>4000</v>
      </c>
      <c r="E10">
        <v>143386</v>
      </c>
      <c r="G10">
        <f t="shared" si="0"/>
        <v>7.1323629922028653</v>
      </c>
    </row>
    <row r="11" spans="1:7">
      <c r="A11" t="s">
        <v>11</v>
      </c>
      <c r="B11">
        <v>1530206</v>
      </c>
      <c r="C11">
        <v>10.5</v>
      </c>
      <c r="D11">
        <v>6100</v>
      </c>
      <c r="E11" s="14">
        <v>209052</v>
      </c>
      <c r="G11">
        <f t="shared" si="0"/>
        <v>7.3197386296232514</v>
      </c>
    </row>
    <row r="12" spans="1:7">
      <c r="A12" t="s">
        <v>12</v>
      </c>
      <c r="B12">
        <v>2003532</v>
      </c>
      <c r="C12">
        <v>18.5</v>
      </c>
      <c r="D12">
        <v>12820</v>
      </c>
      <c r="E12">
        <v>207868</v>
      </c>
      <c r="G12">
        <f t="shared" si="0"/>
        <v>9.6384821136490473</v>
      </c>
    </row>
    <row r="13" spans="1:7">
      <c r="A13" t="s">
        <v>13</v>
      </c>
      <c r="B13">
        <v>1197796</v>
      </c>
      <c r="C13">
        <v>10.4</v>
      </c>
      <c r="D13">
        <v>4550</v>
      </c>
      <c r="E13">
        <v>165000</v>
      </c>
      <c r="G13">
        <f t="shared" si="0"/>
        <v>7.2593696969696966</v>
      </c>
    </row>
    <row r="14" spans="1:7">
      <c r="A14" t="s">
        <v>14</v>
      </c>
      <c r="B14">
        <v>1160000</v>
      </c>
      <c r="C14">
        <v>11</v>
      </c>
      <c r="D14">
        <v>7000</v>
      </c>
      <c r="E14">
        <v>220000</v>
      </c>
      <c r="G14">
        <f t="shared" si="0"/>
        <v>5.2727272727272725</v>
      </c>
    </row>
    <row r="15" spans="1:7">
      <c r="A15" t="s">
        <v>15</v>
      </c>
      <c r="B15">
        <v>420582</v>
      </c>
      <c r="C15">
        <v>6.5</v>
      </c>
      <c r="D15">
        <v>4000</v>
      </c>
      <c r="E15">
        <v>103523</v>
      </c>
      <c r="G15">
        <f t="shared" si="0"/>
        <v>4.062691382591308</v>
      </c>
    </row>
    <row r="16" spans="1:7">
      <c r="A16" t="s">
        <v>16</v>
      </c>
      <c r="B16">
        <v>1324191</v>
      </c>
      <c r="C16">
        <v>13.8</v>
      </c>
      <c r="D16">
        <v>6200</v>
      </c>
      <c r="E16">
        <v>297992</v>
      </c>
      <c r="G16">
        <f t="shared" si="0"/>
        <v>4.4437132540470889</v>
      </c>
    </row>
    <row r="17" spans="1:7">
      <c r="A17" t="s">
        <v>17</v>
      </c>
      <c r="B17">
        <v>1300000</v>
      </c>
      <c r="C17">
        <v>12.6</v>
      </c>
      <c r="D17">
        <v>4700</v>
      </c>
      <c r="E17">
        <v>273624</v>
      </c>
      <c r="G17">
        <f t="shared" si="0"/>
        <v>4.7510452299505888</v>
      </c>
    </row>
    <row r="18" spans="1:7">
      <c r="A18" t="s">
        <v>18</v>
      </c>
      <c r="B18">
        <v>591124</v>
      </c>
      <c r="C18">
        <v>6</v>
      </c>
      <c r="D18">
        <v>4200</v>
      </c>
      <c r="E18">
        <v>172753</v>
      </c>
      <c r="G18">
        <f t="shared" si="0"/>
        <v>3.4217871759101146</v>
      </c>
    </row>
    <row r="19" spans="1:7">
      <c r="A19" t="s">
        <v>19</v>
      </c>
      <c r="B19">
        <v>691124</v>
      </c>
      <c r="C19">
        <v>6</v>
      </c>
      <c r="D19">
        <v>5300</v>
      </c>
      <c r="E19" s="14">
        <v>205753</v>
      </c>
    </row>
    <row r="20" spans="1:7">
      <c r="A20" t="s">
        <v>20</v>
      </c>
      <c r="B20">
        <f>B18-70000</f>
        <v>521124</v>
      </c>
      <c r="C20">
        <v>6</v>
      </c>
      <c r="D20">
        <v>3670</v>
      </c>
      <c r="E20">
        <v>153157</v>
      </c>
    </row>
    <row r="21" spans="1:7">
      <c r="A21" t="s">
        <v>21</v>
      </c>
      <c r="B21">
        <f>B18+170000</f>
        <v>761124</v>
      </c>
      <c r="C21">
        <v>8</v>
      </c>
      <c r="D21">
        <v>4200</v>
      </c>
      <c r="E21">
        <f>E18</f>
        <v>172753</v>
      </c>
    </row>
    <row r="22" spans="1:7">
      <c r="A22" t="s">
        <v>22</v>
      </c>
      <c r="B22">
        <f>B19+170000</f>
        <v>861124</v>
      </c>
      <c r="C22">
        <v>8</v>
      </c>
      <c r="D22">
        <v>5300</v>
      </c>
      <c r="E22" s="14">
        <f>E19</f>
        <v>205753</v>
      </c>
    </row>
    <row r="23" spans="1:7">
      <c r="A23" t="s">
        <v>23</v>
      </c>
      <c r="B23">
        <f>B20+170000</f>
        <v>691124</v>
      </c>
      <c r="C23">
        <v>8</v>
      </c>
      <c r="D23">
        <v>3670</v>
      </c>
      <c r="E23">
        <f>E20</f>
        <v>153157</v>
      </c>
    </row>
    <row r="25" spans="1:7">
      <c r="A25" s="18" t="s">
        <v>24</v>
      </c>
    </row>
    <row r="26" spans="1:7" s="1" customFormat="1">
      <c r="A26" s="18"/>
      <c r="C26" s="3"/>
    </row>
    <row r="27" spans="1:7">
      <c r="A27" s="19" t="s">
        <v>25</v>
      </c>
    </row>
    <row r="28" spans="1:7">
      <c r="A28" s="19" t="s">
        <v>26</v>
      </c>
      <c r="C28" s="2"/>
    </row>
    <row r="29" spans="1:7">
      <c r="A29" s="19" t="s">
        <v>27</v>
      </c>
      <c r="C29" s="2"/>
    </row>
    <row r="30" spans="1:7">
      <c r="A30" s="19" t="s">
        <v>28</v>
      </c>
    </row>
    <row r="31" spans="1:7">
      <c r="A31" s="19" t="s">
        <v>29</v>
      </c>
    </row>
    <row r="32" spans="1:7">
      <c r="A32" s="19" t="s">
        <v>30</v>
      </c>
    </row>
    <row r="33" spans="1:21">
      <c r="A33" s="19" t="s">
        <v>31</v>
      </c>
    </row>
    <row r="34" spans="1:21">
      <c r="M34" s="17" t="s">
        <v>32</v>
      </c>
      <c r="P34" s="17" t="s">
        <v>33</v>
      </c>
      <c r="Q34" s="17" t="s">
        <v>34</v>
      </c>
      <c r="R34" s="17" t="s">
        <v>35</v>
      </c>
      <c r="S34" s="17" t="s">
        <v>36</v>
      </c>
      <c r="T34" s="17" t="s">
        <v>37</v>
      </c>
    </row>
    <row r="35" spans="1:21" s="3" customFormat="1">
      <c r="A35" s="3" t="s">
        <v>38</v>
      </c>
      <c r="B35" s="3" t="s">
        <v>39</v>
      </c>
      <c r="C35" s="3" t="s">
        <v>8</v>
      </c>
      <c r="D35" s="3" t="s">
        <v>9</v>
      </c>
      <c r="E35" s="3" t="s">
        <v>40</v>
      </c>
      <c r="F35" s="3" t="s">
        <v>11</v>
      </c>
      <c r="G35" s="3" t="s">
        <v>12</v>
      </c>
      <c r="H35" s="3" t="s">
        <v>13</v>
      </c>
      <c r="I35" s="3" t="s">
        <v>41</v>
      </c>
      <c r="J35" s="3" t="s">
        <v>15</v>
      </c>
      <c r="K35" s="3" t="s">
        <v>42</v>
      </c>
      <c r="L35" s="3" t="s">
        <v>17</v>
      </c>
      <c r="M35" s="3" t="s">
        <v>18</v>
      </c>
      <c r="N35" s="3" t="s">
        <v>43</v>
      </c>
      <c r="O35" s="9" t="s">
        <v>44</v>
      </c>
      <c r="P35" s="3" t="s">
        <v>45</v>
      </c>
      <c r="Q35" s="3" t="s">
        <v>45</v>
      </c>
      <c r="R35" s="3" t="s">
        <v>46</v>
      </c>
      <c r="S35" s="3" t="s">
        <v>46</v>
      </c>
      <c r="T35" s="3" t="s">
        <v>46</v>
      </c>
      <c r="U35" s="3" t="s">
        <v>38</v>
      </c>
    </row>
    <row r="36" spans="1:21" s="3" customFormat="1">
      <c r="O36" s="9"/>
      <c r="P36" s="3" t="s">
        <v>47</v>
      </c>
      <c r="Q36" s="3" t="s">
        <v>48</v>
      </c>
      <c r="R36" s="3" t="s">
        <v>49</v>
      </c>
      <c r="S36" s="3" t="s">
        <v>47</v>
      </c>
      <c r="T36" s="3" t="s">
        <v>48</v>
      </c>
    </row>
    <row r="37" spans="1:21" s="8" customFormat="1">
      <c r="A37" s="7" t="s">
        <v>50</v>
      </c>
      <c r="O37" s="10"/>
      <c r="U37" s="7" t="s">
        <v>50</v>
      </c>
    </row>
    <row r="38" spans="1:21">
      <c r="A38" t="s">
        <v>51</v>
      </c>
      <c r="B38">
        <f>B7</f>
        <v>1481514</v>
      </c>
      <c r="C38">
        <f>B8</f>
        <v>505780</v>
      </c>
      <c r="D38">
        <f>B9</f>
        <v>2134111</v>
      </c>
      <c r="E38">
        <f>B10</f>
        <v>1022681</v>
      </c>
      <c r="F38">
        <f>B11</f>
        <v>1530206</v>
      </c>
      <c r="G38">
        <f>B12</f>
        <v>2003532</v>
      </c>
      <c r="H38">
        <f>B13</f>
        <v>1197796</v>
      </c>
      <c r="I38">
        <f>B14</f>
        <v>1160000</v>
      </c>
      <c r="J38">
        <f>B15</f>
        <v>420582</v>
      </c>
      <c r="K38">
        <f>B16</f>
        <v>1324191</v>
      </c>
      <c r="L38">
        <f>B17</f>
        <v>1300000</v>
      </c>
      <c r="M38">
        <f>B18</f>
        <v>591124</v>
      </c>
      <c r="N38" s="2">
        <f>SUM(B7:B18)</f>
        <v>14671517</v>
      </c>
      <c r="O38" s="11">
        <v>12150622</v>
      </c>
      <c r="P38">
        <f>B19</f>
        <v>691124</v>
      </c>
      <c r="Q38">
        <f>B20</f>
        <v>521124</v>
      </c>
      <c r="R38">
        <f>B21</f>
        <v>761124</v>
      </c>
      <c r="S38">
        <f>B22</f>
        <v>861124</v>
      </c>
      <c r="T38">
        <f>B23</f>
        <v>691124</v>
      </c>
      <c r="U38" t="s">
        <v>51</v>
      </c>
    </row>
    <row r="39" spans="1:21">
      <c r="A39" t="s">
        <v>52</v>
      </c>
      <c r="B39">
        <f>E7</f>
        <v>341245</v>
      </c>
      <c r="C39">
        <f>E8</f>
        <v>155300</v>
      </c>
      <c r="D39" s="2">
        <f>E9</f>
        <v>440085</v>
      </c>
      <c r="E39">
        <f>E10</f>
        <v>143386</v>
      </c>
      <c r="F39" s="2">
        <f>E11</f>
        <v>209052</v>
      </c>
      <c r="G39">
        <f>E12</f>
        <v>207868</v>
      </c>
      <c r="H39">
        <f>E13</f>
        <v>165000</v>
      </c>
      <c r="I39">
        <f>E14</f>
        <v>220000</v>
      </c>
      <c r="J39">
        <f>E15</f>
        <v>103523</v>
      </c>
      <c r="K39">
        <f>E16</f>
        <v>297992</v>
      </c>
      <c r="L39">
        <f>E17</f>
        <v>273624</v>
      </c>
      <c r="M39">
        <f>E18</f>
        <v>172753</v>
      </c>
      <c r="N39" s="2">
        <f>SUM(E7:E18)</f>
        <v>2729828</v>
      </c>
      <c r="O39" s="11">
        <v>2366660</v>
      </c>
      <c r="P39" s="2">
        <f>E19</f>
        <v>205753</v>
      </c>
      <c r="Q39">
        <f>E20</f>
        <v>153157</v>
      </c>
      <c r="R39">
        <f>E21</f>
        <v>172753</v>
      </c>
      <c r="S39">
        <f>E22</f>
        <v>205753</v>
      </c>
      <c r="T39">
        <f>E23</f>
        <v>153157</v>
      </c>
      <c r="U39" t="s">
        <v>52</v>
      </c>
    </row>
    <row r="40" spans="1:21">
      <c r="A40" s="6" t="s">
        <v>53</v>
      </c>
      <c r="B40" s="15">
        <f>B7/E7</f>
        <v>4.3414965787044499</v>
      </c>
      <c r="C40" s="15">
        <f>B8/E8</f>
        <v>3.2567933032839664</v>
      </c>
      <c r="D40" s="15">
        <f>B9/E9</f>
        <v>4.8493154731472332</v>
      </c>
      <c r="E40" s="15">
        <f>B10/E10</f>
        <v>7.1323629922028653</v>
      </c>
      <c r="F40" s="15">
        <f>B11/E11</f>
        <v>7.3197386296232514</v>
      </c>
      <c r="G40" s="15">
        <f>B12/E12</f>
        <v>9.6384821136490473</v>
      </c>
      <c r="H40" s="15">
        <f>B13/E13</f>
        <v>7.2593696969696966</v>
      </c>
      <c r="I40" s="15">
        <f>B14/E14</f>
        <v>5.2727272727272725</v>
      </c>
      <c r="J40" s="15">
        <f>B15/E15</f>
        <v>4.062691382591308</v>
      </c>
      <c r="K40" s="15">
        <f>B16/E16</f>
        <v>4.4437132540470889</v>
      </c>
      <c r="L40" s="15">
        <f>B17/E17</f>
        <v>4.7510452299505888</v>
      </c>
      <c r="M40" s="15">
        <f>B18/E18</f>
        <v>3.4217871759101146</v>
      </c>
      <c r="N40" s="15">
        <f>N38/N39</f>
        <v>5.3745206657708842</v>
      </c>
      <c r="O40" s="16">
        <v>5.13</v>
      </c>
      <c r="P40" s="15">
        <f>B19/E19</f>
        <v>3.3589984107157611</v>
      </c>
      <c r="Q40" s="15">
        <f>B20/E20</f>
        <v>3.4025477124780452</v>
      </c>
      <c r="R40" s="15">
        <f>B21/E21</f>
        <v>4.4058511284898092</v>
      </c>
      <c r="S40" s="15">
        <f>B22/E22</f>
        <v>4.1852318070696422</v>
      </c>
      <c r="T40" s="15">
        <f>B23/E23</f>
        <v>4.5125198325900877</v>
      </c>
      <c r="U40" s="6" t="s">
        <v>53</v>
      </c>
    </row>
    <row r="41" spans="1:21" s="8" customFormat="1">
      <c r="A41" s="7" t="s">
        <v>54</v>
      </c>
      <c r="O41" s="10"/>
      <c r="U41" s="7" t="s">
        <v>54</v>
      </c>
    </row>
    <row r="42" spans="1:21">
      <c r="A42" t="s">
        <v>55</v>
      </c>
      <c r="B42">
        <f>C7</f>
        <v>20.5</v>
      </c>
      <c r="C42">
        <f>C8</f>
        <v>7.9</v>
      </c>
      <c r="D42">
        <f>C9</f>
        <v>14.7</v>
      </c>
      <c r="E42">
        <f>C10</f>
        <v>10</v>
      </c>
      <c r="F42">
        <f>C11</f>
        <v>10.5</v>
      </c>
      <c r="G42">
        <f>C12</f>
        <v>18.5</v>
      </c>
      <c r="H42">
        <f>C13</f>
        <v>10.4</v>
      </c>
      <c r="I42">
        <f>C14</f>
        <v>11</v>
      </c>
      <c r="J42">
        <f>C15</f>
        <v>6.5</v>
      </c>
      <c r="K42">
        <f>C16</f>
        <v>13.8</v>
      </c>
      <c r="L42">
        <f>C17</f>
        <v>12.6</v>
      </c>
      <c r="M42">
        <f>C18</f>
        <v>6</v>
      </c>
      <c r="N42">
        <f>SUM(C7:C18)</f>
        <v>142.4</v>
      </c>
      <c r="O42" s="11">
        <v>121.2</v>
      </c>
      <c r="P42">
        <f>C19</f>
        <v>6</v>
      </c>
      <c r="Q42">
        <f>C20</f>
        <v>6</v>
      </c>
      <c r="R42">
        <f>C21</f>
        <v>8</v>
      </c>
      <c r="S42">
        <f>C22</f>
        <v>8</v>
      </c>
      <c r="T42">
        <f>C23</f>
        <v>8</v>
      </c>
      <c r="U42" t="s">
        <v>55</v>
      </c>
    </row>
    <row r="43" spans="1:21">
      <c r="A43" t="s">
        <v>52</v>
      </c>
      <c r="B43">
        <f>E7</f>
        <v>341245</v>
      </c>
      <c r="C43">
        <f>E8</f>
        <v>155300</v>
      </c>
      <c r="D43" s="2">
        <f>E9</f>
        <v>440085</v>
      </c>
      <c r="E43">
        <f>E10</f>
        <v>143386</v>
      </c>
      <c r="F43" s="2">
        <f>E11</f>
        <v>209052</v>
      </c>
      <c r="G43">
        <f>E12</f>
        <v>207868</v>
      </c>
      <c r="H43">
        <f>E13</f>
        <v>165000</v>
      </c>
      <c r="I43">
        <f>E14</f>
        <v>220000</v>
      </c>
      <c r="J43">
        <f>E15</f>
        <v>103523</v>
      </c>
      <c r="K43">
        <f>E16</f>
        <v>297992</v>
      </c>
      <c r="L43">
        <f>E17</f>
        <v>273624</v>
      </c>
      <c r="M43">
        <f>E18</f>
        <v>172753</v>
      </c>
      <c r="N43" s="2">
        <f>SUM(E7:E18)</f>
        <v>2729828</v>
      </c>
      <c r="O43" s="11">
        <v>2186220</v>
      </c>
      <c r="P43" s="2">
        <f>E19</f>
        <v>205753</v>
      </c>
      <c r="Q43">
        <f>E20</f>
        <v>153157</v>
      </c>
      <c r="R43">
        <f>E21</f>
        <v>172753</v>
      </c>
      <c r="S43">
        <f>E22</f>
        <v>205753</v>
      </c>
      <c r="T43">
        <f>E23</f>
        <v>153157</v>
      </c>
      <c r="U43" t="s">
        <v>52</v>
      </c>
    </row>
    <row r="44" spans="1:21">
      <c r="A44" t="s">
        <v>56</v>
      </c>
      <c r="B44" s="15">
        <f>C7/E7*10000</f>
        <v>0.60074140280443666</v>
      </c>
      <c r="C44" s="15">
        <f>C8/E8*10000</f>
        <v>0.5086928525434643</v>
      </c>
      <c r="D44" s="15">
        <f>C9/E9*10000</f>
        <v>0.33402638126725515</v>
      </c>
      <c r="E44" s="15">
        <f>C10/E10*10000</f>
        <v>0.69741815797916118</v>
      </c>
      <c r="F44" s="15">
        <f>C11/E11*10000</f>
        <v>0.50226737845129443</v>
      </c>
      <c r="G44" s="15">
        <f>C12/E12*10000</f>
        <v>0.88998787692189274</v>
      </c>
      <c r="H44" s="15">
        <f>C13/E13*10000</f>
        <v>0.63030303030303036</v>
      </c>
      <c r="I44" s="15">
        <f>C14/E14*10000</f>
        <v>0.5</v>
      </c>
      <c r="J44" s="15">
        <f>C14/E15*10000</f>
        <v>1.0625658066323427</v>
      </c>
      <c r="K44" s="15">
        <f>C16/E16*10000</f>
        <v>0.46309968052833633</v>
      </c>
      <c r="L44" s="15">
        <f>C17/E17*10000</f>
        <v>0.46048592228751861</v>
      </c>
      <c r="M44" s="15">
        <f>C18/E18*10000</f>
        <v>0.34731668914577457</v>
      </c>
      <c r="N44" s="15">
        <f>N42/N43*10000</f>
        <v>0.52164458713149697</v>
      </c>
      <c r="O44" s="16">
        <v>0.55000000000000004</v>
      </c>
      <c r="P44" s="15">
        <f>C19/E19*10000</f>
        <v>0.29161178694842843</v>
      </c>
      <c r="Q44" s="15">
        <f>C20/E20*10000</f>
        <v>0.39175486592189718</v>
      </c>
      <c r="R44" s="15">
        <f>C21/E21*10000</f>
        <v>0.46308891886103276</v>
      </c>
      <c r="S44" s="15">
        <f>C22/E22*10000</f>
        <v>0.38881571593123793</v>
      </c>
      <c r="T44" s="15">
        <f>C23/E23*10000</f>
        <v>0.5223398212291962</v>
      </c>
      <c r="U44" t="s">
        <v>56</v>
      </c>
    </row>
    <row r="45" spans="1:21" s="8" customFormat="1">
      <c r="A45" s="7" t="s">
        <v>57</v>
      </c>
      <c r="O45" s="10"/>
      <c r="U45" s="7" t="s">
        <v>57</v>
      </c>
    </row>
    <row r="46" spans="1:21">
      <c r="A46" t="s">
        <v>58</v>
      </c>
      <c r="B46">
        <f>D7</f>
        <v>11000</v>
      </c>
      <c r="C46" s="2">
        <f>D8</f>
        <v>3300</v>
      </c>
      <c r="D46">
        <f>D9</f>
        <v>9000</v>
      </c>
      <c r="E46">
        <f>D10</f>
        <v>4000</v>
      </c>
      <c r="F46">
        <f>D11</f>
        <v>6100</v>
      </c>
      <c r="G46">
        <f>D12</f>
        <v>12820</v>
      </c>
      <c r="H46">
        <f>D13</f>
        <v>4550</v>
      </c>
      <c r="I46">
        <f>D14</f>
        <v>7000</v>
      </c>
      <c r="J46">
        <f>D15</f>
        <v>4000</v>
      </c>
      <c r="K46">
        <f>D16</f>
        <v>6200</v>
      </c>
      <c r="L46">
        <f>D17</f>
        <v>4700</v>
      </c>
      <c r="M46">
        <f>D18</f>
        <v>4200</v>
      </c>
      <c r="N46" s="2">
        <f>SUM(D7:D18)</f>
        <v>76870</v>
      </c>
      <c r="O46" s="12">
        <v>67970</v>
      </c>
      <c r="P46">
        <f>D19</f>
        <v>5300</v>
      </c>
      <c r="Q46">
        <f>D20</f>
        <v>3670</v>
      </c>
      <c r="R46">
        <f>D21</f>
        <v>4200</v>
      </c>
      <c r="S46">
        <f>D22</f>
        <v>5300</v>
      </c>
      <c r="T46">
        <f>D23</f>
        <v>3670</v>
      </c>
      <c r="U46" t="s">
        <v>58</v>
      </c>
    </row>
    <row r="47" spans="1:21">
      <c r="A47" t="s">
        <v>55</v>
      </c>
      <c r="B47">
        <f>C7</f>
        <v>20.5</v>
      </c>
      <c r="C47">
        <f>C8</f>
        <v>7.9</v>
      </c>
      <c r="D47">
        <f>C9</f>
        <v>14.7</v>
      </c>
      <c r="E47">
        <f>C10</f>
        <v>10</v>
      </c>
      <c r="F47">
        <f>C11</f>
        <v>10.5</v>
      </c>
      <c r="G47">
        <f>C12</f>
        <v>18.5</v>
      </c>
      <c r="H47">
        <f>C13</f>
        <v>10.4</v>
      </c>
      <c r="I47">
        <f>C14</f>
        <v>11</v>
      </c>
      <c r="J47">
        <f>C15</f>
        <v>6.5</v>
      </c>
      <c r="K47">
        <f>C16</f>
        <v>13.8</v>
      </c>
      <c r="L47">
        <f>C17</f>
        <v>12.6</v>
      </c>
      <c r="M47">
        <f>C18</f>
        <v>6</v>
      </c>
      <c r="N47">
        <f>SUM(C7:C18)</f>
        <v>142.4</v>
      </c>
      <c r="O47" s="11">
        <v>123.8</v>
      </c>
      <c r="P47">
        <f>C19</f>
        <v>6</v>
      </c>
      <c r="Q47">
        <f>C20</f>
        <v>6</v>
      </c>
      <c r="R47">
        <f>C21</f>
        <v>8</v>
      </c>
      <c r="S47">
        <f>C22</f>
        <v>8</v>
      </c>
      <c r="T47">
        <f>C23</f>
        <v>8</v>
      </c>
      <c r="U47" t="s">
        <v>55</v>
      </c>
    </row>
    <row r="48" spans="1:21">
      <c r="A48" t="s">
        <v>59</v>
      </c>
      <c r="B48" s="15">
        <f>D7/C7</f>
        <v>536.58536585365857</v>
      </c>
      <c r="C48" s="15">
        <f>D8/C8</f>
        <v>417.72151898734177</v>
      </c>
      <c r="D48" s="15">
        <f>D9/C9</f>
        <v>612.24489795918373</v>
      </c>
      <c r="E48" s="15">
        <f>D10/C10</f>
        <v>400</v>
      </c>
      <c r="F48" s="15">
        <f>D11/C11</f>
        <v>580.95238095238096</v>
      </c>
      <c r="G48" s="15">
        <f>D12/C12</f>
        <v>692.97297297297303</v>
      </c>
      <c r="H48" s="15">
        <f>D13/C13</f>
        <v>437.5</v>
      </c>
      <c r="I48" s="15">
        <f>D14/C14</f>
        <v>636.36363636363637</v>
      </c>
      <c r="J48" s="15">
        <f>D15/C15</f>
        <v>615.38461538461536</v>
      </c>
      <c r="K48" s="15">
        <f>D16/C16</f>
        <v>449.27536231884056</v>
      </c>
      <c r="L48" s="15">
        <f>D17/C17</f>
        <v>373.01587301587301</v>
      </c>
      <c r="M48" s="15">
        <f>D18/C18</f>
        <v>700</v>
      </c>
      <c r="N48" s="15">
        <f>N46/N47</f>
        <v>539.81741573033707</v>
      </c>
      <c r="O48" s="16">
        <v>549</v>
      </c>
      <c r="P48" s="15">
        <f>D19/C19</f>
        <v>883.33333333333337</v>
      </c>
      <c r="Q48" s="15">
        <f>D20/C20</f>
        <v>611.66666666666663</v>
      </c>
      <c r="R48" s="15">
        <f>D21/C21</f>
        <v>525</v>
      </c>
      <c r="S48" s="15">
        <f>D22/C22</f>
        <v>662.5</v>
      </c>
      <c r="T48">
        <f>D23/C23</f>
        <v>458.75</v>
      </c>
      <c r="U48" t="s">
        <v>59</v>
      </c>
    </row>
    <row r="49" spans="1:21" s="8" customFormat="1">
      <c r="A49" s="7" t="s">
        <v>60</v>
      </c>
      <c r="O49" s="10"/>
      <c r="U49" s="7" t="s">
        <v>60</v>
      </c>
    </row>
    <row r="50" spans="1:21">
      <c r="A50" t="s">
        <v>58</v>
      </c>
      <c r="B50">
        <f>D7</f>
        <v>11000</v>
      </c>
      <c r="C50" s="2">
        <f>D8</f>
        <v>3300</v>
      </c>
      <c r="D50">
        <f>D9</f>
        <v>9000</v>
      </c>
      <c r="E50">
        <f>D10</f>
        <v>4000</v>
      </c>
      <c r="F50">
        <f>D11</f>
        <v>6100</v>
      </c>
      <c r="G50">
        <f>D12</f>
        <v>12820</v>
      </c>
      <c r="H50">
        <f>D13</f>
        <v>4550</v>
      </c>
      <c r="I50">
        <f>D14</f>
        <v>7000</v>
      </c>
      <c r="J50">
        <f>D15</f>
        <v>4000</v>
      </c>
      <c r="K50">
        <f>D16</f>
        <v>6200</v>
      </c>
      <c r="L50">
        <f>D17</f>
        <v>4700</v>
      </c>
      <c r="M50">
        <f>D18</f>
        <v>4200</v>
      </c>
      <c r="N50" s="2">
        <f>SUM(D7:D18)</f>
        <v>76870</v>
      </c>
      <c r="O50" s="11">
        <v>59350</v>
      </c>
      <c r="P50">
        <f>D19</f>
        <v>5300</v>
      </c>
      <c r="Q50">
        <f>D20</f>
        <v>3670</v>
      </c>
      <c r="R50">
        <f>D21</f>
        <v>4200</v>
      </c>
      <c r="S50">
        <f>D22</f>
        <v>5300</v>
      </c>
      <c r="T50">
        <f>D23</f>
        <v>3670</v>
      </c>
      <c r="U50" t="s">
        <v>58</v>
      </c>
    </row>
    <row r="51" spans="1:21">
      <c r="A51" t="s">
        <v>52</v>
      </c>
      <c r="B51">
        <f>E7</f>
        <v>341245</v>
      </c>
      <c r="C51">
        <f>E8</f>
        <v>155300</v>
      </c>
      <c r="D51" s="2">
        <f>E9</f>
        <v>440085</v>
      </c>
      <c r="E51">
        <f>E10</f>
        <v>143386</v>
      </c>
      <c r="F51" s="2">
        <f>E11</f>
        <v>209052</v>
      </c>
      <c r="G51">
        <f>E12</f>
        <v>207868</v>
      </c>
      <c r="H51">
        <f>E13</f>
        <v>165000</v>
      </c>
      <c r="I51">
        <f>E14</f>
        <v>220000</v>
      </c>
      <c r="J51">
        <f>E15</f>
        <v>103523</v>
      </c>
      <c r="K51">
        <f>E16</f>
        <v>297992</v>
      </c>
      <c r="L51">
        <f>E17</f>
        <v>273624</v>
      </c>
      <c r="M51">
        <f>E18</f>
        <v>172753</v>
      </c>
      <c r="N51" s="2">
        <f>SUM(E7:E18)</f>
        <v>2729828</v>
      </c>
      <c r="O51" s="11">
        <v>2248336</v>
      </c>
      <c r="P51" s="2">
        <f>E19</f>
        <v>205753</v>
      </c>
      <c r="Q51">
        <f>E20</f>
        <v>153157</v>
      </c>
      <c r="R51">
        <f>E21</f>
        <v>172753</v>
      </c>
      <c r="S51">
        <f>E22</f>
        <v>205753</v>
      </c>
      <c r="T51">
        <f>E23</f>
        <v>153157</v>
      </c>
      <c r="U51" t="s">
        <v>52</v>
      </c>
    </row>
    <row r="52" spans="1:21">
      <c r="A52" t="s">
        <v>61</v>
      </c>
      <c r="B52" s="15">
        <f>D7/E7*1000</f>
        <v>32.234904540725871</v>
      </c>
      <c r="C52" s="15">
        <f>D8/E8*1000</f>
        <v>21.249195106245974</v>
      </c>
      <c r="D52" s="15">
        <f>D9/E9*1000</f>
        <v>20.450594771464601</v>
      </c>
      <c r="E52" s="15">
        <f>D10/E10*1000</f>
        <v>27.896726319166447</v>
      </c>
      <c r="F52" s="15">
        <f>D11/E11*1000</f>
        <v>29.179342938599007</v>
      </c>
      <c r="G52" s="15">
        <f>D12/E12*1000</f>
        <v>61.67375449804684</v>
      </c>
      <c r="H52" s="15">
        <f>D13/E13*1000</f>
        <v>27.575757575757578</v>
      </c>
      <c r="I52" s="15">
        <f>D14/E14*1000</f>
        <v>31.818181818181817</v>
      </c>
      <c r="J52" s="15">
        <f>D15/E15*1000</f>
        <v>38.638756604812457</v>
      </c>
      <c r="K52" s="15">
        <f>D16/E16*1000</f>
        <v>20.805927675910763</v>
      </c>
      <c r="L52" s="15">
        <f>D17/E17*1000</f>
        <v>17.176855831359823</v>
      </c>
      <c r="M52" s="15">
        <f>D18/E18*1000</f>
        <v>24.312168240204223</v>
      </c>
      <c r="N52" s="15">
        <f>N50/N51*1000</f>
        <v>28.159283295504334</v>
      </c>
      <c r="O52" s="16">
        <v>26.4</v>
      </c>
      <c r="P52" s="15">
        <f>D19/E19*1000</f>
        <v>25.759041180444513</v>
      </c>
      <c r="Q52" s="15">
        <f>D20/E20*1000</f>
        <v>23.962339298889376</v>
      </c>
      <c r="R52" s="15">
        <f>D21/E21*1000</f>
        <v>24.312168240204223</v>
      </c>
      <c r="S52" s="15">
        <f>D22/E22*1000</f>
        <v>25.759041180444513</v>
      </c>
      <c r="T52" s="15">
        <f>D23/E23*1000</f>
        <v>23.962339298889376</v>
      </c>
      <c r="U52" t="s">
        <v>61</v>
      </c>
    </row>
    <row r="54" spans="1:21">
      <c r="A54" s="13" t="s">
        <v>62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4.25"/>
  <sheetData/>
  <pageMargins left="0.7" right="0.7" top="0.75" bottom="0.75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4.25"/>
  <sheetData/>
  <pageMargins left="0.7" right="0.7" top="0.75" bottom="0.75" header="0.3" footer="0.3"/>
  <pageSetup paperSize="9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D4B3295838E041AA48681593A920AB" ma:contentTypeVersion="17" ma:contentTypeDescription="Een nieuw document maken." ma:contentTypeScope="" ma:versionID="258b3f02b6b058cf3ee0ba74ee93e079">
  <xsd:schema xmlns:xsd="http://www.w3.org/2001/XMLSchema" xmlns:xs="http://www.w3.org/2001/XMLSchema" xmlns:p="http://schemas.microsoft.com/office/2006/metadata/properties" xmlns:ns2="05c69088-5412-4853-8944-fdfbc2d74cad" xmlns:ns3="10e106aa-1c33-4fbb-8989-676e50241683" targetNamespace="http://schemas.microsoft.com/office/2006/metadata/properties" ma:root="true" ma:fieldsID="fdc872a6483d1dc3ac853515558eca51" ns2:_="" ns3:_="">
    <xsd:import namespace="05c69088-5412-4853-8944-fdfbc2d74cad"/>
    <xsd:import namespace="10e106aa-1c33-4fbb-8989-676e502416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c69088-5412-4853-8944-fdfbc2d74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Afbeeldingtags" ma:readOnly="false" ma:fieldId="{5cf76f15-5ced-4ddc-b409-7134ff3c332f}" ma:taxonomyMulti="true" ma:sspId="0bde4269-7c0f-42d6-b455-ed60271de2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e106aa-1c33-4fbb-8989-676e5024168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0d5c208-1ad1-42bf-bd64-b92a49dd22fd}" ma:internalName="TaxCatchAll" ma:showField="CatchAllData" ma:web="10e106aa-1c33-4fbb-8989-676e50241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0e106aa-1c33-4fbb-8989-676e50241683" xsi:nil="true"/>
    <lcf76f155ced4ddcb4097134ff3c332f xmlns="05c69088-5412-4853-8944-fdfbc2d74ca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2347BC-F9E5-42FA-9E74-43C6DF9CF551}"/>
</file>

<file path=customXml/itemProps2.xml><?xml version="1.0" encoding="utf-8"?>
<ds:datastoreItem xmlns:ds="http://schemas.openxmlformats.org/officeDocument/2006/customXml" ds:itemID="{8F86A9D0-698F-494C-B3FC-020A83C29B14}"/>
</file>

<file path=customXml/itemProps3.xml><?xml version="1.0" encoding="utf-8"?>
<ds:datastoreItem xmlns:ds="http://schemas.openxmlformats.org/officeDocument/2006/customXml" ds:itemID="{AAC55462-DDA2-4C1D-8209-F68FD49D56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hans</dc:creator>
  <cp:keywords/>
  <dc:description/>
  <cp:lastModifiedBy>Bram Klapwijk</cp:lastModifiedBy>
  <cp:revision/>
  <dcterms:created xsi:type="dcterms:W3CDTF">2014-05-15T13:34:42Z</dcterms:created>
  <dcterms:modified xsi:type="dcterms:W3CDTF">2024-11-20T14:17:20Z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0x010100B7D4B3295838E041AA48681593A920AB</vt:lpwstr>
  </property>
  <property fmtid="{D5CDD505-2E9C-101B-9397-08002B2CF9AE}" pid="3" name="_dlc_DocIdItemGuid">
    <vt:lpwstr>3cfea717-442d-4349-b189-1abce3c0590d</vt:lpwstr>
  </property>
  <property fmtid="{D5CDD505-2E9C-101B-9397-08002B2CF9AE}" pid="4" name="Order">
    <vt:r8>7124200</vt:r8>
  </property>
  <property fmtid="{D5CDD505-2E9C-101B-9397-08002B2CF9AE}" pid="5" name="MediaServiceImageTags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_ExtendedDescription">
    <vt:lpwstr/>
  </property>
</Properties>
</file>